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undregister" sheetId="1" state="visible" r:id="rId1"/>
    <sheet xmlns:r="http://schemas.openxmlformats.org/officeDocument/2006/relationships" name="Faktura" sheetId="2" state="visible" r:id="rId2"/>
    <sheet xmlns:r="http://schemas.openxmlformats.org/officeDocument/2006/relationships" name="Sammanfattning" sheetId="3" state="visible" r:id="rId3"/>
    <sheet xmlns:r="http://schemas.openxmlformats.org/officeDocument/2006/relationships" name="Instruktioner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0&quot;%&quot;"/>
    <numFmt numFmtId="165" formatCode="YYYY-MM-DD"/>
    <numFmt numFmtId="166" formatCode="# ##0,00 &quot;kr&quot;"/>
    <numFmt numFmtId="167" formatCode="0,00&quot;%&quot;"/>
  </numFmts>
  <fonts count="8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0"/>
    </font>
    <font>
      <name val="Calibri"/>
      <b val="1"/>
      <color rgb="000F766E"/>
      <sz val="12"/>
    </font>
    <font>
      <name val="Calibri"/>
      <b val="1"/>
      <color rgb="000F766E"/>
      <sz val="14"/>
    </font>
    <font>
      <name val="Calibri"/>
      <b val="1"/>
      <color rgb="00FFFFFF"/>
      <sz val="14"/>
    </font>
    <font>
      <name val="Calibri"/>
      <b val="1"/>
      <color rgb="000F766E"/>
      <sz val="11"/>
    </font>
  </fonts>
  <fills count="8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F0FDFA"/>
      </patternFill>
    </fill>
    <fill>
      <patternFill patternType="solid">
        <fgColor rgb="00FFFFFF"/>
      </patternFill>
    </fill>
    <fill>
      <patternFill patternType="solid">
        <fgColor rgb="00FFFBEB"/>
      </patternFill>
    </fill>
    <fill>
      <patternFill patternType="solid">
        <fgColor rgb="00CCFBF1"/>
      </patternFill>
    </fill>
    <fill>
      <patternFill patternType="solid">
        <fgColor rgb="0014B8A6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39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/>
    </xf>
    <xf numFmtId="164" fontId="2" fillId="3" borderId="1" applyAlignment="1" pivotButton="0" quotePrefix="0" xfId="0">
      <alignment horizontal="center" vertical="center"/>
    </xf>
    <xf numFmtId="0" fontId="2" fillId="4" borderId="1" applyAlignment="1" pivotButton="0" quotePrefix="0" xfId="0">
      <alignment horizontal="center" vertical="center"/>
    </xf>
    <xf numFmtId="164" fontId="2" fillId="4" borderId="1" applyAlignment="1" pivotButton="0" quotePrefix="0" xfId="0">
      <alignment horizontal="center" vertical="center"/>
    </xf>
    <xf numFmtId="165" fontId="2" fillId="3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166" fontId="2" fillId="5" borderId="1" applyAlignment="1" pivotButton="0" quotePrefix="0" xfId="0">
      <alignment horizontal="center" vertical="center"/>
    </xf>
    <xf numFmtId="164" fontId="2" fillId="5" borderId="1" applyAlignment="1" pivotButton="0" quotePrefix="0" xfId="0">
      <alignment horizontal="center" vertical="center"/>
    </xf>
    <xf numFmtId="166" fontId="2" fillId="3" borderId="1" applyAlignment="1" pivotButton="0" quotePrefix="0" xfId="0">
      <alignment horizontal="center" vertical="center"/>
    </xf>
    <xf numFmtId="0" fontId="2" fillId="5" borderId="1" applyAlignment="1" pivotButton="0" quotePrefix="0" xfId="0">
      <alignment horizontal="center" vertical="center"/>
    </xf>
    <xf numFmtId="165" fontId="2" fillId="5" borderId="1" applyAlignment="1" pivotButton="0" quotePrefix="0" xfId="0">
      <alignment horizontal="center" vertical="center"/>
    </xf>
    <xf numFmtId="165" fontId="2" fillId="4" borderId="1" applyAlignment="1" pivotButton="0" quotePrefix="0" xfId="0">
      <alignment horizontal="center" vertical="center"/>
    </xf>
    <xf numFmtId="0" fontId="2" fillId="4" borderId="1" applyAlignment="1" pivotButton="0" quotePrefix="0" xfId="0">
      <alignment horizontal="left" vertical="center"/>
    </xf>
    <xf numFmtId="166" fontId="2" fillId="4" borderId="1" applyAlignment="1" pivotButton="0" quotePrefix="0" xfId="0">
      <alignment horizontal="center" vertical="center"/>
    </xf>
    <xf numFmtId="0" fontId="3" fillId="0" borderId="0" applyAlignment="1" pivotButton="0" quotePrefix="0" xfId="0">
      <alignment horizontal="right" vertical="center"/>
    </xf>
    <xf numFmtId="166" fontId="3" fillId="0" borderId="1" pivotButton="0" quotePrefix="0" xfId="0"/>
    <xf numFmtId="0" fontId="4" fillId="0" borderId="0" applyAlignment="1" pivotButton="0" quotePrefix="0" xfId="0">
      <alignment horizontal="right" vertical="center"/>
    </xf>
    <xf numFmtId="166" fontId="4" fillId="6" borderId="1" pivotButton="0" quotePrefix="0" xfId="0"/>
    <xf numFmtId="0" fontId="6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left" vertical="center"/>
    </xf>
    <xf numFmtId="166" fontId="4" fillId="6" borderId="1" applyAlignment="1" pivotButton="0" quotePrefix="0" xfId="0">
      <alignment horizontal="right" vertical="center"/>
    </xf>
    <xf numFmtId="1" fontId="4" fillId="6" borderId="1" applyAlignment="1" pivotButton="0" quotePrefix="0" xfId="0">
      <alignment horizontal="right" vertical="center"/>
    </xf>
    <xf numFmtId="0" fontId="3" fillId="3" borderId="1" applyAlignment="1" pivotButton="0" quotePrefix="0" xfId="0">
      <alignment horizontal="left" vertical="center"/>
    </xf>
    <xf numFmtId="167" fontId="4" fillId="6" borderId="1" applyAlignment="1" pivotButton="0" quotePrefix="0" xfId="0">
      <alignment horizontal="right" vertical="center"/>
    </xf>
    <xf numFmtId="166" fontId="2" fillId="3" borderId="1" applyAlignment="1" pivotButton="0" quotePrefix="0" xfId="0">
      <alignment horizontal="right" vertical="center"/>
    </xf>
    <xf numFmtId="166" fontId="2" fillId="4" borderId="1" applyAlignment="1" pivotButton="0" quotePrefix="0" xfId="0">
      <alignment horizontal="right" vertical="center"/>
    </xf>
    <xf numFmtId="0" fontId="1" fillId="7" borderId="1" pivotButton="0" quotePrefix="0" xfId="0"/>
    <xf numFmtId="0" fontId="3" fillId="0" borderId="1" pivotButton="0" quotePrefix="0" xfId="0"/>
    <xf numFmtId="0" fontId="2" fillId="0" borderId="1" pivotButton="0" quotePrefix="0" xfId="0"/>
    <xf numFmtId="0" fontId="0" fillId="4" borderId="0" applyAlignment="1" pivotButton="0" quotePrefix="0" xfId="0">
      <alignment horizontal="right" vertical="top"/>
    </xf>
    <xf numFmtId="0" fontId="0" fillId="4" borderId="0" applyAlignment="1" pivotButton="0" quotePrefix="0" xfId="0">
      <alignment horizontal="left" vertical="top" wrapText="1"/>
    </xf>
    <xf numFmtId="0" fontId="7" fillId="3" borderId="0" applyAlignment="1" pivotButton="0" quotePrefix="0" xfId="0">
      <alignment horizontal="right" vertical="top"/>
    </xf>
    <xf numFmtId="0" fontId="7" fillId="3" borderId="0" applyAlignment="1" pivotButton="0" quotePrefix="0" xfId="0">
      <alignment horizontal="left" vertical="top" wrapText="1"/>
    </xf>
    <xf numFmtId="0" fontId="2" fillId="3" borderId="0" applyAlignment="1" pivotButton="0" quotePrefix="0" xfId="0">
      <alignment horizontal="right" vertical="top"/>
    </xf>
    <xf numFmtId="0" fontId="2" fillId="3" borderId="0" applyAlignment="1" pivotButton="0" quotePrefix="0" xfId="0">
      <alignment horizontal="left" vertical="top" wrapText="1"/>
    </xf>
    <xf numFmtId="0" fontId="2" fillId="4" borderId="0" applyAlignment="1" pivotButton="0" quotePrefix="0" xfId="0">
      <alignment horizontal="right" vertical="top"/>
    </xf>
    <xf numFmtId="0" fontId="2" fillId="4" borderId="0" applyAlignment="1" pivotButton="0" quotePrefix="0" xfId="0">
      <alignment horizontal="left" vertical="top" wrapText="1"/>
    </xf>
  </cellXfs>
  <cellStyles count="1">
    <cellStyle name="Normal" xfId="0" builtinId="0" hidden="0"/>
  </cellStyles>
  <dxfs count="1">
    <dxf>
      <font>
        <name val="Calibri"/>
        <color rgb="00DC2626"/>
        <sz val="10"/>
      </font>
      <fill>
        <patternFill patternType="solid">
          <fgColor rgb="00FFCCCC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Fakturerat belopp per månad (kr)</a:t>
            </a:r>
          </a:p>
        </rich>
      </tx>
    </title>
    <plotArea>
      <lineChart>
        <grouping val="standard"/>
        <ser>
          <idx val="0"/>
          <order val="0"/>
          <tx>
            <strRef>
              <f>'Sammanfattning'!B22</f>
            </strRef>
          </tx>
          <spPr>
            <a:ln xmlns:a="http://schemas.openxmlformats.org/drawingml/2006/main" w="20000">
              <a:solidFill>
                <a:srgbClr val="0F766E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'Sammanfattning'!$A$23:$A$28</f>
            </numRef>
          </cat>
          <val>
            <numRef>
              <f>'Sammanfattning'!$B$23:$B$28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Månad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Belopp (kr)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Toppkunder – Total fakturering inkl. moms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'Sammanfattning'!D10</f>
            </strRef>
          </tx>
          <spPr>
            <a:solidFill xmlns:a="http://schemas.openxmlformats.org/drawingml/2006/main">
              <a:srgbClr val="14B8A6"/>
            </a:solidFill>
            <a:ln xmlns:a="http://schemas.openxmlformats.org/drawingml/2006/main">
              <a:prstDash val="solid"/>
            </a:ln>
          </spPr>
          <cat>
            <numRef>
              <f>'Sammanfattning'!$A$11:$A$18</f>
            </numRef>
          </cat>
          <val>
            <numRef>
              <f>'Sammanfattning'!$D$11:$D$18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Kund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Belopp (kr)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Fördelning betalstatus</a:t>
            </a:r>
          </a:p>
        </rich>
      </tx>
    </title>
    <plotArea>
      <pieChart>
        <varyColors val="1"/>
        <ser>
          <idx val="0"/>
          <order val="0"/>
          <tx>
            <strRef>
              <f>'Sammanfattning'!B31</f>
            </strRef>
          </tx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22C55E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FBBF24"/>
              </a:solidFill>
              <a:ln xmlns:a="http://schemas.openxmlformats.org/drawingml/2006/main">
                <a:prstDash val="solid"/>
              </a:ln>
            </spPr>
          </dPt>
          <dPt>
            <idx val="2"/>
            <spPr>
              <a:solidFill xmlns:a="http://schemas.openxmlformats.org/drawingml/2006/main">
                <a:srgbClr val="DC2626"/>
              </a:solidFill>
              <a:ln xmlns:a="http://schemas.openxmlformats.org/drawingml/2006/main">
                <a:prstDash val="solid"/>
              </a:ln>
            </spPr>
          </dPt>
          <cat>
            <numRef>
              <f>'Sammanfattning'!$A$32:$A$34</f>
            </numRef>
          </cat>
          <val>
            <numRef>
              <f>'Sammanfattning'!$B$32:$B$34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5</col>
      <colOff>0</colOff>
      <row>9</row>
      <rowOff>0</rowOff>
    </from>
    <ext cx="648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5</col>
      <colOff>0</colOff>
      <row>27</row>
      <rowOff>0</rowOff>
    </from>
    <ext cx="648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5</col>
      <colOff>0</colOff>
      <row>45</row>
      <rowOff>0</rowOff>
    </from>
    <ext cx="5040000" cy="360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22" customWidth="1" min="2" max="2"/>
    <col width="20" customWidth="1" min="3" max="3"/>
    <col width="22" customWidth="1" min="4" max="4"/>
    <col width="28" customWidth="1" min="5" max="5"/>
    <col width="12" customWidth="1" min="6" max="6"/>
    <col width="16" customWidth="1" min="7" max="7"/>
    <col width="20" customWidth="1" min="8" max="8"/>
    <col width="28" customWidth="1" min="9" max="9"/>
    <col width="16" customWidth="1" min="10" max="10"/>
    <col width="26" customWidth="1" min="11" max="11"/>
    <col width="16" customWidth="1" min="12" max="12"/>
  </cols>
  <sheetData>
    <row r="1">
      <c r="A1" s="1" t="inlineStr">
        <is>
          <t>Kund-ID</t>
        </is>
      </c>
      <c r="B1" s="1" t="inlineStr">
        <is>
          <t>Kundnamn</t>
        </is>
      </c>
      <c r="C1" s="1" t="inlineStr">
        <is>
          <t>Organisationsnummer</t>
        </is>
      </c>
      <c r="D1" s="1" t="inlineStr">
        <is>
          <t>Momsregistreringsnummer</t>
        </is>
      </c>
      <c r="E1" s="1" t="inlineStr">
        <is>
          <t>Adress</t>
        </is>
      </c>
      <c r="F1" s="1" t="inlineStr">
        <is>
          <t>Postnummer</t>
        </is>
      </c>
      <c r="G1" s="1" t="inlineStr">
        <is>
          <t>Ort</t>
        </is>
      </c>
      <c r="H1" s="1" t="inlineStr">
        <is>
          <t>Kontaktperson</t>
        </is>
      </c>
      <c r="I1" s="1" t="inlineStr">
        <is>
          <t>E-post</t>
        </is>
      </c>
      <c r="J1" s="1" t="inlineStr">
        <is>
          <t>Telefon</t>
        </is>
      </c>
      <c r="K1" s="1" t="inlineStr">
        <is>
          <t>Standardbetalvillkor (dagar)</t>
        </is>
      </c>
      <c r="L1" s="1" t="inlineStr">
        <is>
          <t>Standardmoms %</t>
        </is>
      </c>
    </row>
    <row r="2">
      <c r="A2" s="2" t="n">
        <v>1</v>
      </c>
      <c r="B2" s="2" t="inlineStr">
        <is>
          <t>Erik Andersson</t>
        </is>
      </c>
      <c r="C2" s="2" t="inlineStr">
        <is>
          <t>556123-4567</t>
        </is>
      </c>
      <c r="D2" s="2" t="inlineStr">
        <is>
          <t>SE556123456701</t>
        </is>
      </c>
      <c r="E2" s="2" t="inlineStr">
        <is>
          <t>Kungsgatan 12</t>
        </is>
      </c>
      <c r="F2" s="2" t="inlineStr">
        <is>
          <t>11122</t>
        </is>
      </c>
      <c r="G2" s="2" t="inlineStr">
        <is>
          <t>Stockholm</t>
        </is>
      </c>
      <c r="H2" s="2" t="inlineStr">
        <is>
          <t>Erik Andersson</t>
        </is>
      </c>
      <c r="I2" s="2" t="inlineStr">
        <is>
          <t>erik.andersson@example.se</t>
        </is>
      </c>
      <c r="J2" s="2" t="inlineStr">
        <is>
          <t>070-123 45 67</t>
        </is>
      </c>
      <c r="K2" s="2" t="n">
        <v>30</v>
      </c>
      <c r="L2" s="3" t="n">
        <v>25</v>
      </c>
    </row>
    <row r="3">
      <c r="A3" s="4" t="n">
        <v>2</v>
      </c>
      <c r="B3" s="4" t="inlineStr">
        <is>
          <t>Anna Johansson</t>
        </is>
      </c>
      <c r="C3" s="4" t="inlineStr">
        <is>
          <t>556234-5678</t>
        </is>
      </c>
      <c r="D3" s="4" t="inlineStr">
        <is>
          <t>SE556234567801</t>
        </is>
      </c>
      <c r="E3" s="4" t="inlineStr">
        <is>
          <t>Avenyn 45</t>
        </is>
      </c>
      <c r="F3" s="4" t="inlineStr">
        <is>
          <t>41136</t>
        </is>
      </c>
      <c r="G3" s="4" t="inlineStr">
        <is>
          <t>Göteborg</t>
        </is>
      </c>
      <c r="H3" s="4" t="inlineStr">
        <is>
          <t>Anna Johansson</t>
        </is>
      </c>
      <c r="I3" s="4" t="inlineStr">
        <is>
          <t>anna.johansson@example.se</t>
        </is>
      </c>
      <c r="J3" s="4" t="inlineStr">
        <is>
          <t>073-234 56 78</t>
        </is>
      </c>
      <c r="K3" s="4" t="n">
        <v>30</v>
      </c>
      <c r="L3" s="5" t="n">
        <v>25</v>
      </c>
    </row>
    <row r="4">
      <c r="A4" s="2" t="n">
        <v>3</v>
      </c>
      <c r="B4" s="2" t="inlineStr">
        <is>
          <t>Lars Nilsson</t>
        </is>
      </c>
      <c r="C4" s="2" t="inlineStr">
        <is>
          <t>556345-6789</t>
        </is>
      </c>
      <c r="D4" s="2" t="inlineStr">
        <is>
          <t>SE556345678901</t>
        </is>
      </c>
      <c r="E4" s="2" t="inlineStr">
        <is>
          <t>Stortorget 3</t>
        </is>
      </c>
      <c r="F4" s="2" t="inlineStr">
        <is>
          <t>21121</t>
        </is>
      </c>
      <c r="G4" s="2" t="inlineStr">
        <is>
          <t>Malmö</t>
        </is>
      </c>
      <c r="H4" s="2" t="inlineStr">
        <is>
          <t>Lars Nilsson</t>
        </is>
      </c>
      <c r="I4" s="2" t="inlineStr">
        <is>
          <t>lars.nilsson@example.se</t>
        </is>
      </c>
      <c r="J4" s="2" t="inlineStr">
        <is>
          <t>076-345 67 89</t>
        </is>
      </c>
      <c r="K4" s="2" t="n">
        <v>30</v>
      </c>
      <c r="L4" s="3" t="n">
        <v>25</v>
      </c>
    </row>
    <row r="5">
      <c r="A5" s="4" t="n">
        <v>4</v>
      </c>
      <c r="B5" s="4" t="inlineStr">
        <is>
          <t>Maria Karlsson</t>
        </is>
      </c>
      <c r="C5" s="4" t="inlineStr">
        <is>
          <t>556456-7890</t>
        </is>
      </c>
      <c r="D5" s="4" t="inlineStr">
        <is>
          <t>SE556456789001</t>
        </is>
      </c>
      <c r="E5" s="4" t="inlineStr">
        <is>
          <t>Dragarbrunnsgatan 10</t>
        </is>
      </c>
      <c r="F5" s="4" t="inlineStr">
        <is>
          <t>75220</t>
        </is>
      </c>
      <c r="G5" s="4" t="inlineStr">
        <is>
          <t>Uppsala</t>
        </is>
      </c>
      <c r="H5" s="4" t="inlineStr">
        <is>
          <t>Maria Karlsson</t>
        </is>
      </c>
      <c r="I5" s="4" t="inlineStr">
        <is>
          <t>maria.karlsson@example.se</t>
        </is>
      </c>
      <c r="J5" s="4" t="inlineStr">
        <is>
          <t>072-456 78 90</t>
        </is>
      </c>
      <c r="K5" s="4" t="n">
        <v>30</v>
      </c>
      <c r="L5" s="5" t="n">
        <v>25</v>
      </c>
    </row>
    <row r="6">
      <c r="A6" s="2" t="n">
        <v>5</v>
      </c>
      <c r="B6" s="2" t="inlineStr">
        <is>
          <t>Johan Lindberg</t>
        </is>
      </c>
      <c r="C6" s="2" t="inlineStr">
        <is>
          <t>556567-8901</t>
        </is>
      </c>
      <c r="D6" s="2" t="inlineStr">
        <is>
          <t>SE556567890101</t>
        </is>
      </c>
      <c r="E6" s="2" t="inlineStr">
        <is>
          <t>Storgatan 22</t>
        </is>
      </c>
      <c r="F6" s="2" t="inlineStr">
        <is>
          <t>58222</t>
        </is>
      </c>
      <c r="G6" s="2" t="inlineStr">
        <is>
          <t>Linköping</t>
        </is>
      </c>
      <c r="H6" s="2" t="inlineStr">
        <is>
          <t>Johan Lindberg</t>
        </is>
      </c>
      <c r="I6" s="2" t="inlineStr">
        <is>
          <t>johan.lindberg@example.se</t>
        </is>
      </c>
      <c r="J6" s="2" t="inlineStr">
        <is>
          <t>070-567 89 01</t>
        </is>
      </c>
      <c r="K6" s="2" t="n">
        <v>30</v>
      </c>
      <c r="L6" s="3" t="n">
        <v>25</v>
      </c>
    </row>
    <row r="7">
      <c r="A7" s="4" t="n">
        <v>6</v>
      </c>
      <c r="B7" s="4" t="inlineStr">
        <is>
          <t>Emma Berg</t>
        </is>
      </c>
      <c r="C7" s="4" t="inlineStr">
        <is>
          <t>556678-9012</t>
        </is>
      </c>
      <c r="D7" s="4" t="inlineStr">
        <is>
          <t>SE556678901201</t>
        </is>
      </c>
      <c r="E7" s="4" t="inlineStr">
        <is>
          <t>Järnvägsgatan 5</t>
        </is>
      </c>
      <c r="F7" s="4" t="inlineStr">
        <is>
          <t>70211</t>
        </is>
      </c>
      <c r="G7" s="4" t="inlineStr">
        <is>
          <t>Örebro</t>
        </is>
      </c>
      <c r="H7" s="4" t="inlineStr">
        <is>
          <t>Emma Berg</t>
        </is>
      </c>
      <c r="I7" s="4" t="inlineStr">
        <is>
          <t>emma.berg@example.se</t>
        </is>
      </c>
      <c r="J7" s="4" t="inlineStr">
        <is>
          <t>073-678 90 12</t>
        </is>
      </c>
      <c r="K7" s="4" t="n">
        <v>30</v>
      </c>
      <c r="L7" s="5" t="n">
        <v>25</v>
      </c>
    </row>
    <row r="8">
      <c r="A8" s="2" t="n">
        <v>7</v>
      </c>
      <c r="B8" s="2" t="inlineStr">
        <is>
          <t>Karin Holm</t>
        </is>
      </c>
      <c r="C8" s="2" t="inlineStr">
        <is>
          <t>556789-0123</t>
        </is>
      </c>
      <c r="D8" s="2" t="inlineStr">
        <is>
          <t>SE556789012301</t>
        </is>
      </c>
      <c r="E8" s="2" t="inlineStr">
        <is>
          <t>Västerleden 8</t>
        </is>
      </c>
      <c r="F8" s="2" t="inlineStr">
        <is>
          <t>72211</t>
        </is>
      </c>
      <c r="G8" s="2" t="inlineStr">
        <is>
          <t>Västerås</t>
        </is>
      </c>
      <c r="H8" s="2" t="inlineStr">
        <is>
          <t>Karin Holm</t>
        </is>
      </c>
      <c r="I8" s="2" t="inlineStr">
        <is>
          <t>karin.holm@example.se</t>
        </is>
      </c>
      <c r="J8" s="2" t="inlineStr">
        <is>
          <t>076-789 01 23</t>
        </is>
      </c>
      <c r="K8" s="2" t="n">
        <v>30</v>
      </c>
      <c r="L8" s="3" t="n">
        <v>25</v>
      </c>
    </row>
    <row r="9">
      <c r="A9" s="4" t="n">
        <v>8</v>
      </c>
      <c r="B9" s="4" t="inlineStr">
        <is>
          <t>Oskar Ek</t>
        </is>
      </c>
      <c r="C9" s="4" t="inlineStr">
        <is>
          <t>556890-1234</t>
        </is>
      </c>
      <c r="D9" s="4" t="inlineStr">
        <is>
          <t>SE556890123401</t>
        </is>
      </c>
      <c r="E9" s="4" t="inlineStr">
        <is>
          <t>Drottninggatan 14</t>
        </is>
      </c>
      <c r="F9" s="4" t="inlineStr">
        <is>
          <t>25221</t>
        </is>
      </c>
      <c r="G9" s="4" t="inlineStr">
        <is>
          <t>Helsingborg</t>
        </is>
      </c>
      <c r="H9" s="4" t="inlineStr">
        <is>
          <t>Oskar Ek</t>
        </is>
      </c>
      <c r="I9" s="4" t="inlineStr">
        <is>
          <t>oskar.ek@example.se</t>
        </is>
      </c>
      <c r="J9" s="4" t="inlineStr">
        <is>
          <t>072-890 12 34</t>
        </is>
      </c>
      <c r="K9" s="4" t="n">
        <v>30</v>
      </c>
      <c r="L9" s="5" t="n">
        <v>25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T1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5" customWidth="1" min="2" max="2"/>
    <col width="15" customWidth="1" min="3" max="3"/>
    <col width="22" customWidth="1" min="4" max="4"/>
    <col width="20" customWidth="1" min="5" max="5"/>
    <col width="22" customWidth="1" min="6" max="6"/>
    <col width="18" customWidth="1" min="7" max="7"/>
    <col width="20" customWidth="1" min="8" max="8"/>
    <col width="28" customWidth="1" min="9" max="9"/>
    <col width="8" customWidth="1" min="10" max="10"/>
    <col width="8" customWidth="1" min="11" max="11"/>
    <col width="20" customWidth="1" min="12" max="12"/>
    <col width="10" customWidth="1" min="13" max="13"/>
    <col width="10" customWidth="1" min="14" max="14"/>
    <col width="22" customWidth="1" min="15" max="15"/>
    <col width="16" customWidth="1" min="16" max="16"/>
    <col width="22" customWidth="1" min="17" max="17"/>
    <col width="14" customWidth="1" min="18" max="18"/>
    <col width="15" customWidth="1" min="19" max="19"/>
    <col width="18" customWidth="1" min="20" max="20"/>
  </cols>
  <sheetData>
    <row r="1">
      <c r="A1" s="1" t="inlineStr">
        <is>
          <t>Fakturanr</t>
        </is>
      </c>
      <c r="B1" s="1" t="inlineStr">
        <is>
          <t>Fakturadatum</t>
        </is>
      </c>
      <c r="C1" s="1" t="inlineStr">
        <is>
          <t>Förfallodatum</t>
        </is>
      </c>
      <c r="D1" s="1" t="inlineStr">
        <is>
          <t>Kundnamn</t>
        </is>
      </c>
      <c r="E1" s="1" t="inlineStr">
        <is>
          <t>Organisationsnummer</t>
        </is>
      </c>
      <c r="F1" s="1" t="inlineStr">
        <is>
          <t>Momsreg.nr</t>
        </is>
      </c>
      <c r="G1" s="1" t="inlineStr">
        <is>
          <t>Referens</t>
        </is>
      </c>
      <c r="H1" s="1" t="inlineStr">
        <is>
          <t>Artikel/Tjänst</t>
        </is>
      </c>
      <c r="I1" s="1" t="inlineStr">
        <is>
          <t>Beskrivning</t>
        </is>
      </c>
      <c r="J1" s="1" t="inlineStr">
        <is>
          <t>Antal</t>
        </is>
      </c>
      <c r="K1" s="1" t="inlineStr">
        <is>
          <t>Enhet</t>
        </is>
      </c>
      <c r="L1" s="1" t="inlineStr">
        <is>
          <t>Á-pris exkl. moms</t>
        </is>
      </c>
      <c r="M1" s="1" t="inlineStr">
        <is>
          <t>Rabatt %</t>
        </is>
      </c>
      <c r="N1" s="1" t="inlineStr">
        <is>
          <t>Moms %</t>
        </is>
      </c>
      <c r="O1" s="1" t="inlineStr">
        <is>
          <t>Radsumma exkl. moms</t>
        </is>
      </c>
      <c r="P1" s="1" t="inlineStr">
        <is>
          <t>Momsbelopp</t>
        </is>
      </c>
      <c r="Q1" s="1" t="inlineStr">
        <is>
          <t>Radsumma inkl. moms</t>
        </is>
      </c>
      <c r="R1" s="1" t="inlineStr">
        <is>
          <t>Betalstatus</t>
        </is>
      </c>
      <c r="S1" s="1" t="inlineStr">
        <is>
          <t>Betaldatum</t>
        </is>
      </c>
      <c r="T1" s="1" t="inlineStr">
        <is>
          <t>Statusindikator</t>
        </is>
      </c>
    </row>
    <row r="2">
      <c r="A2" s="2" t="inlineStr">
        <is>
          <t>F-2026-001</t>
        </is>
      </c>
      <c r="B2" s="6" t="inlineStr">
        <is>
          <t>2026-01-15</t>
        </is>
      </c>
      <c r="C2" s="6" t="inlineStr">
        <is>
          <t>2026-02-14</t>
        </is>
      </c>
      <c r="D2" s="7" t="inlineStr">
        <is>
          <t>Erik Andersson</t>
        </is>
      </c>
      <c r="E2" s="2">
        <f>IFERROR(VLOOKUP(D2,Kundregister!B:C,2,0),"")</f>
        <v/>
      </c>
      <c r="F2" s="2">
        <f>IFERROR(VLOOKUP(D2,Kundregister!B:D,3,0),"")</f>
        <v/>
      </c>
      <c r="G2" s="2">
        <f>IFERROR(VLOOKUP(D2,Kundregister!B:H,7,0),"")</f>
        <v/>
      </c>
      <c r="H2" s="7" t="inlineStr">
        <is>
          <t>Konsultarbete</t>
        </is>
      </c>
      <c r="I2" s="7" t="inlineStr">
        <is>
          <t>Systemanalys</t>
        </is>
      </c>
      <c r="J2" s="2" t="n">
        <v>10</v>
      </c>
      <c r="K2" s="7" t="inlineStr">
        <is>
          <t>tim</t>
        </is>
      </c>
      <c r="L2" s="8" t="n">
        <v>1500</v>
      </c>
      <c r="M2" s="9" t="n">
        <v>0</v>
      </c>
      <c r="N2" s="9" t="n">
        <v>25</v>
      </c>
      <c r="O2" s="10">
        <f>J2*L2*(1-M2/100)</f>
        <v/>
      </c>
      <c r="P2" s="10">
        <f>O2*N2/100</f>
        <v/>
      </c>
      <c r="Q2" s="10">
        <f>O2+P2</f>
        <v/>
      </c>
      <c r="R2" s="11" t="inlineStr">
        <is>
          <t>Betald</t>
        </is>
      </c>
      <c r="S2" s="12" t="inlineStr">
        <is>
          <t>2026-02-10</t>
        </is>
      </c>
      <c r="T2" s="2">
        <f>IF(TODAY()&gt;C2,"Försenad",IF(R2="Betald","Betald","Öppen"))</f>
        <v/>
      </c>
    </row>
    <row r="3">
      <c r="A3" s="4" t="inlineStr">
        <is>
          <t>F-2026-002</t>
        </is>
      </c>
      <c r="B3" s="13" t="inlineStr">
        <is>
          <t>2026-01-28</t>
        </is>
      </c>
      <c r="C3" s="13" t="inlineStr">
        <is>
          <t>2026-02-27</t>
        </is>
      </c>
      <c r="D3" s="14" t="inlineStr">
        <is>
          <t>Anna Johansson</t>
        </is>
      </c>
      <c r="E3" s="4">
        <f>IFERROR(VLOOKUP(D3,Kundregister!B:C,2,0),"")</f>
        <v/>
      </c>
      <c r="F3" s="4">
        <f>IFERROR(VLOOKUP(D3,Kundregister!B:D,3,0),"")</f>
        <v/>
      </c>
      <c r="G3" s="4">
        <f>IFERROR(VLOOKUP(D3,Kundregister!B:H,7,0),"")</f>
        <v/>
      </c>
      <c r="H3" s="14" t="inlineStr">
        <is>
          <t>Webbdesign</t>
        </is>
      </c>
      <c r="I3" s="14" t="inlineStr">
        <is>
          <t>Responsiv webb</t>
        </is>
      </c>
      <c r="J3" s="4" t="n">
        <v>1</v>
      </c>
      <c r="K3" s="14" t="inlineStr">
        <is>
          <t>st</t>
        </is>
      </c>
      <c r="L3" s="8" t="n">
        <v>12000</v>
      </c>
      <c r="M3" s="9" t="n">
        <v>5</v>
      </c>
      <c r="N3" s="9" t="n">
        <v>25</v>
      </c>
      <c r="O3" s="15">
        <f>J3*L3*(1-M3/100)</f>
        <v/>
      </c>
      <c r="P3" s="15">
        <f>O3*N3/100</f>
        <v/>
      </c>
      <c r="Q3" s="15">
        <f>O3+P3</f>
        <v/>
      </c>
      <c r="R3" s="11" t="inlineStr">
        <is>
          <t>Betald</t>
        </is>
      </c>
      <c r="S3" s="12" t="inlineStr">
        <is>
          <t>2026-02-25</t>
        </is>
      </c>
      <c r="T3" s="4">
        <f>IF(TODAY()&gt;C3,"Försenad",IF(R3="Betald","Betald","Öppen"))</f>
        <v/>
      </c>
    </row>
    <row r="4">
      <c r="A4" s="2" t="inlineStr">
        <is>
          <t>F-2026-003</t>
        </is>
      </c>
      <c r="B4" s="6" t="inlineStr">
        <is>
          <t>2026-02-10</t>
        </is>
      </c>
      <c r="C4" s="6" t="inlineStr">
        <is>
          <t>2026-03-12</t>
        </is>
      </c>
      <c r="D4" s="7" t="inlineStr">
        <is>
          <t>Lars Nilsson</t>
        </is>
      </c>
      <c r="E4" s="2">
        <f>IFERROR(VLOOKUP(D4,Kundregister!B:C,2,0),"")</f>
        <v/>
      </c>
      <c r="F4" s="2">
        <f>IFERROR(VLOOKUP(D4,Kundregister!B:D,3,0),"")</f>
        <v/>
      </c>
      <c r="G4" s="2">
        <f>IFERROR(VLOOKUP(D4,Kundregister!B:H,7,0),"")</f>
        <v/>
      </c>
      <c r="H4" s="7" t="inlineStr">
        <is>
          <t>Supportavtal</t>
        </is>
      </c>
      <c r="I4" s="7" t="inlineStr">
        <is>
          <t>Månatligt support</t>
        </is>
      </c>
      <c r="J4" s="2" t="n">
        <v>3</v>
      </c>
      <c r="K4" s="7" t="inlineStr">
        <is>
          <t>mån</t>
        </is>
      </c>
      <c r="L4" s="8" t="n">
        <v>2500</v>
      </c>
      <c r="M4" s="9" t="n">
        <v>0</v>
      </c>
      <c r="N4" s="9" t="n">
        <v>25</v>
      </c>
      <c r="O4" s="10">
        <f>J4*L4*(1-M4/100)</f>
        <v/>
      </c>
      <c r="P4" s="10">
        <f>O4*N4/100</f>
        <v/>
      </c>
      <c r="Q4" s="10">
        <f>O4+P4</f>
        <v/>
      </c>
      <c r="R4" s="11" t="inlineStr">
        <is>
          <t>Betald</t>
        </is>
      </c>
      <c r="S4" s="12" t="inlineStr">
        <is>
          <t>2026-03-10</t>
        </is>
      </c>
      <c r="T4" s="2">
        <f>IF(TODAY()&gt;C4,"Försenad",IF(R4="Betald","Betald","Öppen"))</f>
        <v/>
      </c>
    </row>
    <row r="5">
      <c r="A5" s="4" t="inlineStr">
        <is>
          <t>F-2026-004</t>
        </is>
      </c>
      <c r="B5" s="13" t="inlineStr">
        <is>
          <t>2026-02-20</t>
        </is>
      </c>
      <c r="C5" s="13" t="inlineStr">
        <is>
          <t>2026-03-22</t>
        </is>
      </c>
      <c r="D5" s="14" t="inlineStr">
        <is>
          <t>Maria Karlsson</t>
        </is>
      </c>
      <c r="E5" s="4">
        <f>IFERROR(VLOOKUP(D5,Kundregister!B:C,2,0),"")</f>
        <v/>
      </c>
      <c r="F5" s="4">
        <f>IFERROR(VLOOKUP(D5,Kundregister!B:D,3,0),"")</f>
        <v/>
      </c>
      <c r="G5" s="4">
        <f>IFERROR(VLOOKUP(D5,Kundregister!B:H,7,0),"")</f>
        <v/>
      </c>
      <c r="H5" s="14" t="inlineStr">
        <is>
          <t>Bokföring</t>
        </is>
      </c>
      <c r="I5" s="14" t="inlineStr">
        <is>
          <t>Kvartalsredovisn.</t>
        </is>
      </c>
      <c r="J5" s="4" t="n">
        <v>1</v>
      </c>
      <c r="K5" s="14" t="inlineStr">
        <is>
          <t>st</t>
        </is>
      </c>
      <c r="L5" s="8" t="n">
        <v>8500</v>
      </c>
      <c r="M5" s="9" t="n">
        <v>0</v>
      </c>
      <c r="N5" s="9" t="n">
        <v>25</v>
      </c>
      <c r="O5" s="15">
        <f>J5*L5*(1-M5/100)</f>
        <v/>
      </c>
      <c r="P5" s="15">
        <f>O5*N5/100</f>
        <v/>
      </c>
      <c r="Q5" s="15">
        <f>O5+P5</f>
        <v/>
      </c>
      <c r="R5" s="11" t="inlineStr">
        <is>
          <t>Försenad</t>
        </is>
      </c>
      <c r="S5" s="12" t="n"/>
      <c r="T5" s="4">
        <f>IF(TODAY()&gt;C5,"Försenad",IF(R5="Betald","Betald","Öppen"))</f>
        <v/>
      </c>
    </row>
    <row r="6">
      <c r="A6" s="2" t="inlineStr">
        <is>
          <t>F-2026-005</t>
        </is>
      </c>
      <c r="B6" s="6" t="inlineStr">
        <is>
          <t>2026-03-05</t>
        </is>
      </c>
      <c r="C6" s="6" t="inlineStr">
        <is>
          <t>2026-04-04</t>
        </is>
      </c>
      <c r="D6" s="7" t="inlineStr">
        <is>
          <t>Johan Lindberg</t>
        </is>
      </c>
      <c r="E6" s="2">
        <f>IFERROR(VLOOKUP(D6,Kundregister!B:C,2,0),"")</f>
        <v/>
      </c>
      <c r="F6" s="2">
        <f>IFERROR(VLOOKUP(D6,Kundregister!B:D,3,0),"")</f>
        <v/>
      </c>
      <c r="G6" s="2">
        <f>IFERROR(VLOOKUP(D6,Kundregister!B:H,7,0),"")</f>
        <v/>
      </c>
      <c r="H6" s="7" t="inlineStr">
        <is>
          <t>Utbildning</t>
        </is>
      </c>
      <c r="I6" s="7" t="inlineStr">
        <is>
          <t>Excel-kurs</t>
        </is>
      </c>
      <c r="J6" s="2" t="n">
        <v>2</v>
      </c>
      <c r="K6" s="7" t="inlineStr">
        <is>
          <t>dag</t>
        </is>
      </c>
      <c r="L6" s="8" t="n">
        <v>6000</v>
      </c>
      <c r="M6" s="9" t="n">
        <v>10</v>
      </c>
      <c r="N6" s="9" t="n">
        <v>25</v>
      </c>
      <c r="O6" s="10">
        <f>J6*L6*(1-M6/100)</f>
        <v/>
      </c>
      <c r="P6" s="10">
        <f>O6*N6/100</f>
        <v/>
      </c>
      <c r="Q6" s="10">
        <f>O6+P6</f>
        <v/>
      </c>
      <c r="R6" s="11" t="inlineStr">
        <is>
          <t>Betald</t>
        </is>
      </c>
      <c r="S6" s="12" t="inlineStr">
        <is>
          <t>2026-04-01</t>
        </is>
      </c>
      <c r="T6" s="2">
        <f>IF(TODAY()&gt;C6,"Försenad",IF(R6="Betald","Betald","Öppen"))</f>
        <v/>
      </c>
    </row>
    <row r="7">
      <c r="A7" s="4" t="inlineStr">
        <is>
          <t>F-2026-006</t>
        </is>
      </c>
      <c r="B7" s="13" t="inlineStr">
        <is>
          <t>2026-03-18</t>
        </is>
      </c>
      <c r="C7" s="13" t="inlineStr">
        <is>
          <t>2026-04-17</t>
        </is>
      </c>
      <c r="D7" s="14" t="inlineStr">
        <is>
          <t>Emma Berg</t>
        </is>
      </c>
      <c r="E7" s="4">
        <f>IFERROR(VLOOKUP(D7,Kundregister!B:C,2,0),"")</f>
        <v/>
      </c>
      <c r="F7" s="4">
        <f>IFERROR(VLOOKUP(D7,Kundregister!B:D,3,0),"")</f>
        <v/>
      </c>
      <c r="G7" s="4">
        <f>IFERROR(VLOOKUP(D7,Kundregister!B:H,7,0),"")</f>
        <v/>
      </c>
      <c r="H7" s="14" t="inlineStr">
        <is>
          <t>Projektledning</t>
        </is>
      </c>
      <c r="I7" s="14" t="inlineStr">
        <is>
          <t>Byggprojekt fas 1</t>
        </is>
      </c>
      <c r="J7" s="4" t="n">
        <v>20</v>
      </c>
      <c r="K7" s="14" t="inlineStr">
        <is>
          <t>tim</t>
        </is>
      </c>
      <c r="L7" s="8" t="n">
        <v>1350</v>
      </c>
      <c r="M7" s="9" t="n">
        <v>0</v>
      </c>
      <c r="N7" s="9" t="n">
        <v>25</v>
      </c>
      <c r="O7" s="15">
        <f>J7*L7*(1-M7/100)</f>
        <v/>
      </c>
      <c r="P7" s="15">
        <f>O7*N7/100</f>
        <v/>
      </c>
      <c r="Q7" s="15">
        <f>O7+P7</f>
        <v/>
      </c>
      <c r="R7" s="11" t="inlineStr">
        <is>
          <t>Öppen</t>
        </is>
      </c>
      <c r="S7" s="12" t="n"/>
      <c r="T7" s="4">
        <f>IF(TODAY()&gt;C7,"Försenad",IF(R7="Betald","Betald","Öppen"))</f>
        <v/>
      </c>
    </row>
    <row r="8">
      <c r="A8" s="2" t="inlineStr">
        <is>
          <t>F-2026-007</t>
        </is>
      </c>
      <c r="B8" s="6" t="inlineStr">
        <is>
          <t>2026-04-02</t>
        </is>
      </c>
      <c r="C8" s="6" t="inlineStr">
        <is>
          <t>2026-05-02</t>
        </is>
      </c>
      <c r="D8" s="7" t="inlineStr">
        <is>
          <t>Karin Holm</t>
        </is>
      </c>
      <c r="E8" s="2">
        <f>IFERROR(VLOOKUP(D8,Kundregister!B:C,2,0),"")</f>
        <v/>
      </c>
      <c r="F8" s="2">
        <f>IFERROR(VLOOKUP(D8,Kundregister!B:D,3,0),"")</f>
        <v/>
      </c>
      <c r="G8" s="2">
        <f>IFERROR(VLOOKUP(D8,Kundregister!B:H,7,0),"")</f>
        <v/>
      </c>
      <c r="H8" s="7" t="inlineStr">
        <is>
          <t>Licensavgift</t>
        </is>
      </c>
      <c r="I8" s="7" t="inlineStr">
        <is>
          <t>Programvarulicens</t>
        </is>
      </c>
      <c r="J8" s="2" t="n">
        <v>5</v>
      </c>
      <c r="K8" s="7" t="inlineStr">
        <is>
          <t>lic</t>
        </is>
      </c>
      <c r="L8" s="8" t="n">
        <v>990</v>
      </c>
      <c r="M8" s="9" t="n">
        <v>0</v>
      </c>
      <c r="N8" s="9" t="n">
        <v>25</v>
      </c>
      <c r="O8" s="10">
        <f>J8*L8*(1-M8/100)</f>
        <v/>
      </c>
      <c r="P8" s="10">
        <f>O8*N8/100</f>
        <v/>
      </c>
      <c r="Q8" s="10">
        <f>O8+P8</f>
        <v/>
      </c>
      <c r="R8" s="11" t="inlineStr">
        <is>
          <t>Öppen</t>
        </is>
      </c>
      <c r="S8" s="12" t="n"/>
      <c r="T8" s="2">
        <f>IF(TODAY()&gt;C8,"Försenad",IF(R8="Betald","Betald","Öppen"))</f>
        <v/>
      </c>
    </row>
    <row r="9">
      <c r="A9" s="4" t="inlineStr">
        <is>
          <t>F-2026-008</t>
        </is>
      </c>
      <c r="B9" s="13" t="inlineStr">
        <is>
          <t>2026-04-22</t>
        </is>
      </c>
      <c r="C9" s="13" t="inlineStr">
        <is>
          <t>2026-05-22</t>
        </is>
      </c>
      <c r="D9" s="14" t="inlineStr">
        <is>
          <t>Oskar Ek</t>
        </is>
      </c>
      <c r="E9" s="4">
        <f>IFERROR(VLOOKUP(D9,Kundregister!B:C,2,0),"")</f>
        <v/>
      </c>
      <c r="F9" s="4">
        <f>IFERROR(VLOOKUP(D9,Kundregister!B:D,3,0),"")</f>
        <v/>
      </c>
      <c r="G9" s="4">
        <f>IFERROR(VLOOKUP(D9,Kundregister!B:H,7,0),"")</f>
        <v/>
      </c>
      <c r="H9" s="14" t="inlineStr">
        <is>
          <t>Underhåll</t>
        </is>
      </c>
      <c r="I9" s="14" t="inlineStr">
        <is>
          <t>Serverunderhåll</t>
        </is>
      </c>
      <c r="J9" s="4" t="n">
        <v>1</v>
      </c>
      <c r="K9" s="14" t="inlineStr">
        <is>
          <t>st</t>
        </is>
      </c>
      <c r="L9" s="8" t="n">
        <v>4200</v>
      </c>
      <c r="M9" s="9" t="n">
        <v>0</v>
      </c>
      <c r="N9" s="9" t="n">
        <v>25</v>
      </c>
      <c r="O9" s="15">
        <f>J9*L9*(1-M9/100)</f>
        <v/>
      </c>
      <c r="P9" s="15">
        <f>O9*N9/100</f>
        <v/>
      </c>
      <c r="Q9" s="15">
        <f>O9+P9</f>
        <v/>
      </c>
      <c r="R9" s="11" t="inlineStr">
        <is>
          <t>Försenad</t>
        </is>
      </c>
      <c r="S9" s="12" t="n"/>
      <c r="T9" s="4">
        <f>IF(TODAY()&gt;C9,"Försenad",IF(R9="Betald","Betald","Öppen"))</f>
        <v/>
      </c>
    </row>
    <row r="10">
      <c r="A10" s="2" t="inlineStr">
        <is>
          <t>F-2026-009</t>
        </is>
      </c>
      <c r="B10" s="6" t="inlineStr">
        <is>
          <t>2026-05-06</t>
        </is>
      </c>
      <c r="C10" s="6" t="inlineStr">
        <is>
          <t>2026-06-05</t>
        </is>
      </c>
      <c r="D10" s="7" t="inlineStr">
        <is>
          <t>Erik Andersson</t>
        </is>
      </c>
      <c r="E10" s="2">
        <f>IFERROR(VLOOKUP(D10,Kundregister!B:C,2,0),"")</f>
        <v/>
      </c>
      <c r="F10" s="2">
        <f>IFERROR(VLOOKUP(D10,Kundregister!B:D,3,0),"")</f>
        <v/>
      </c>
      <c r="G10" s="2">
        <f>IFERROR(VLOOKUP(D10,Kundregister!B:H,7,0),"")</f>
        <v/>
      </c>
      <c r="H10" s="7" t="inlineStr">
        <is>
          <t>Konsultarbete</t>
        </is>
      </c>
      <c r="I10" s="7" t="inlineStr">
        <is>
          <t>Kravanalys</t>
        </is>
      </c>
      <c r="J10" s="2" t="n">
        <v>8</v>
      </c>
      <c r="K10" s="7" t="inlineStr">
        <is>
          <t>tim</t>
        </is>
      </c>
      <c r="L10" s="8" t="n">
        <v>1500</v>
      </c>
      <c r="M10" s="9" t="n">
        <v>5</v>
      </c>
      <c r="N10" s="9" t="n">
        <v>25</v>
      </c>
      <c r="O10" s="10">
        <f>J10*L10*(1-M10/100)</f>
        <v/>
      </c>
      <c r="P10" s="10">
        <f>O10*N10/100</f>
        <v/>
      </c>
      <c r="Q10" s="10">
        <f>O10+P10</f>
        <v/>
      </c>
      <c r="R10" s="11" t="inlineStr">
        <is>
          <t>Öppen</t>
        </is>
      </c>
      <c r="S10" s="12" t="n"/>
      <c r="T10" s="2">
        <f>IF(TODAY()&gt;C10,"Försenad",IF(R10="Betald","Betald","Öppen"))</f>
        <v/>
      </c>
    </row>
    <row r="11">
      <c r="A11" s="4" t="inlineStr">
        <is>
          <t>F-2026-010</t>
        </is>
      </c>
      <c r="B11" s="13" t="inlineStr">
        <is>
          <t>2026-06-15</t>
        </is>
      </c>
      <c r="C11" s="13" t="inlineStr">
        <is>
          <t>2026-07-15</t>
        </is>
      </c>
      <c r="D11" s="14" t="inlineStr">
        <is>
          <t>Anna Johansson</t>
        </is>
      </c>
      <c r="E11" s="4">
        <f>IFERROR(VLOOKUP(D11,Kundregister!B:C,2,0),"")</f>
        <v/>
      </c>
      <c r="F11" s="4">
        <f>IFERROR(VLOOKUP(D11,Kundregister!B:D,3,0),"")</f>
        <v/>
      </c>
      <c r="G11" s="4">
        <f>IFERROR(VLOOKUP(D11,Kundregister!B:H,7,0),"")</f>
        <v/>
      </c>
      <c r="H11" s="14" t="inlineStr">
        <is>
          <t>Webbdesign</t>
        </is>
      </c>
      <c r="I11" s="14" t="inlineStr">
        <is>
          <t>Landningssida</t>
        </is>
      </c>
      <c r="J11" s="4" t="n">
        <v>1</v>
      </c>
      <c r="K11" s="14" t="inlineStr">
        <is>
          <t>st</t>
        </is>
      </c>
      <c r="L11" s="8" t="n">
        <v>7500</v>
      </c>
      <c r="M11" s="9" t="n">
        <v>0</v>
      </c>
      <c r="N11" s="9" t="n">
        <v>25</v>
      </c>
      <c r="O11" s="15">
        <f>J11*L11*(1-M11/100)</f>
        <v/>
      </c>
      <c r="P11" s="15">
        <f>O11*N11/100</f>
        <v/>
      </c>
      <c r="Q11" s="15">
        <f>O11+P11</f>
        <v/>
      </c>
      <c r="R11" s="11" t="inlineStr">
        <is>
          <t>Öppen</t>
        </is>
      </c>
      <c r="S11" s="12" t="n"/>
      <c r="T11" s="4">
        <f>IF(TODAY()&gt;C11,"Försenad",IF(R11="Betald","Betald","Öppen"))</f>
        <v/>
      </c>
    </row>
    <row r="13">
      <c r="N13" s="16" t="inlineStr">
        <is>
          <t>Delsumma exkl. moms:</t>
        </is>
      </c>
      <c r="O13" s="17">
        <f>SUM(O2:O11)</f>
        <v/>
      </c>
    </row>
    <row r="14">
      <c r="N14" s="16" t="inlineStr">
        <is>
          <t>Total moms:</t>
        </is>
      </c>
      <c r="O14" s="17">
        <f>SUM(P2:P11)</f>
        <v/>
      </c>
    </row>
    <row r="15">
      <c r="N15" s="18" t="inlineStr">
        <is>
          <t>TOTALT ATT BETALA:</t>
        </is>
      </c>
      <c r="O15" s="19">
        <f>SUM(Q2:Q11)</f>
        <v/>
      </c>
    </row>
  </sheetData>
  <conditionalFormatting sqref="T2:T11">
    <cfRule type="expression" priority="1" dxfId="0" stopIfTrue="1">
      <formula>T2="Försenad"</formula>
    </cfRule>
  </conditionalFormatting>
  <conditionalFormatting sqref="R2:R11">
    <cfRule type="expression" priority="2" dxfId="0" stopIfTrue="1">
      <formula>R2="Försenad"</formula>
    </cfRule>
  </conditionalFormatting>
  <dataValidations count="1">
    <dataValidation sqref="R2:R11" showErrorMessage="1" showInputMessage="1" allowBlank="1" type="list">
      <formula1>"Betald,Öppen,Försenad"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34"/>
  <sheetViews>
    <sheetView workbookViewId="0">
      <selection activeCell="A1" sqref="A1"/>
    </sheetView>
  </sheetViews>
  <sheetFormatPr baseColWidth="8" defaultRowHeight="15"/>
  <cols>
    <col width="32" customWidth="1" min="1" max="1"/>
    <col width="22" customWidth="1" min="2" max="2"/>
    <col width="18" customWidth="1" min="3" max="3"/>
    <col width="18" customWidth="1" min="4" max="4"/>
    <col width="18" customWidth="1" min="5" max="5"/>
  </cols>
  <sheetData>
    <row r="1" ht="28" customHeight="1">
      <c r="A1" s="20" t="inlineStr">
        <is>
          <t>FAKTURA SAMMANFATTNING – 2026</t>
        </is>
      </c>
    </row>
    <row r="2">
      <c r="A2" s="1" t="inlineStr">
        <is>
          <t>KPI</t>
        </is>
      </c>
      <c r="B2" s="1" t="inlineStr">
        <is>
          <t>Värde</t>
        </is>
      </c>
      <c r="C2" s="1" t="inlineStr"/>
      <c r="D2" s="1" t="inlineStr">
        <is>
          <t>KPI</t>
        </is>
      </c>
      <c r="E2" s="1" t="inlineStr">
        <is>
          <t>Värde</t>
        </is>
      </c>
    </row>
    <row r="3">
      <c r="A3" s="21" t="inlineStr">
        <is>
          <t>Totalt fakturerat exkl. moms</t>
        </is>
      </c>
      <c r="B3" s="22">
        <f>SUM(Faktura!O2:O11)</f>
        <v/>
      </c>
      <c r="D3" s="21" t="inlineStr">
        <is>
          <t>Antal betalda fakturor</t>
        </is>
      </c>
      <c r="E3" s="23">
        <f>COUNTIF(Faktura!R2:R11,"Betald")</f>
        <v/>
      </c>
    </row>
    <row r="4">
      <c r="A4" s="24" t="inlineStr">
        <is>
          <t>Total moms</t>
        </is>
      </c>
      <c r="B4" s="22">
        <f>SUM(Faktura!P2:P11)</f>
        <v/>
      </c>
      <c r="D4" s="24" t="inlineStr">
        <is>
          <t>Antal öppna fakturor</t>
        </is>
      </c>
      <c r="E4" s="23">
        <f>COUNTIF(Faktura!R2:R11,"Öppen")</f>
        <v/>
      </c>
    </row>
    <row r="5">
      <c r="A5" s="21" t="inlineStr">
        <is>
          <t>Totalt att betala</t>
        </is>
      </c>
      <c r="B5" s="22">
        <f>SUM(Faktura!Q2:Q11)</f>
        <v/>
      </c>
      <c r="D5" s="21" t="inlineStr">
        <is>
          <t>Antal försenade fakturor</t>
        </is>
      </c>
      <c r="E5" s="23">
        <f>COUNTIF(Faktura!R2:R11,"Försenad")</f>
        <v/>
      </c>
    </row>
    <row r="6">
      <c r="A6" s="24" t="inlineStr">
        <is>
          <t>Genomsnittligt fakturabelopp</t>
        </is>
      </c>
      <c r="B6" s="22">
        <f>AVERAGE(Faktura!Q2:Q11)</f>
        <v/>
      </c>
      <c r="D6" s="24" t="inlineStr">
        <is>
          <t>Andel betalda (%)</t>
        </is>
      </c>
      <c r="E6" s="25">
        <f>COUNTIF(Faktura!R2:R11,"Betald")/COUNTA(Faktura!A2:A11)</f>
        <v/>
      </c>
    </row>
    <row r="7">
      <c r="A7" s="21" t="inlineStr">
        <is>
          <t>Antal fakturor totalt</t>
        </is>
      </c>
      <c r="B7" s="23">
        <f>COUNTA(Faktura!A2:A11)</f>
        <v/>
      </c>
      <c r="D7" s="21" t="inlineStr">
        <is>
          <t>Utestående belopp</t>
        </is>
      </c>
      <c r="E7" s="22">
        <f>SUMIF(Faktura!R2:R11,"Öppen",Faktura!Q2:Q11)+SUMIF(Faktura!R2:R11,"Försenad",Faktura!Q2:Q11)</f>
        <v/>
      </c>
    </row>
    <row r="10">
      <c r="A10" s="1" t="inlineStr">
        <is>
          <t>Kundnamn</t>
        </is>
      </c>
      <c r="B10" s="1" t="inlineStr">
        <is>
          <t>Totalt exkl. moms</t>
        </is>
      </c>
      <c r="C10" s="1" t="inlineStr">
        <is>
          <t>Total moms</t>
        </is>
      </c>
      <c r="D10" s="1" t="inlineStr">
        <is>
          <t>Totalt inkl. moms</t>
        </is>
      </c>
      <c r="E10" s="1" t="inlineStr">
        <is>
          <t>Betalstatus (vanligast)</t>
        </is>
      </c>
    </row>
    <row r="11">
      <c r="A11" s="7" t="inlineStr">
        <is>
          <t>Erik Andersson</t>
        </is>
      </c>
      <c r="B11" s="26">
        <f>SUMIF(Faktura!D2:D11,A11,Faktura!O2:O11)</f>
        <v/>
      </c>
      <c r="C11" s="26">
        <f>SUMIF(Faktura!D2:D11,A11,Faktura!P2:P11)</f>
        <v/>
      </c>
      <c r="D11" s="26">
        <f>SUMIF(Faktura!D2:D11,A11,Faktura!Q2:Q11)</f>
        <v/>
      </c>
      <c r="E11" s="2" t="inlineStr">
        <is>
          <t>—</t>
        </is>
      </c>
    </row>
    <row r="12">
      <c r="A12" s="14" t="inlineStr">
        <is>
          <t>Anna Johansson</t>
        </is>
      </c>
      <c r="B12" s="27">
        <f>SUMIF(Faktura!D2:D11,A12,Faktura!O2:O11)</f>
        <v/>
      </c>
      <c r="C12" s="27">
        <f>SUMIF(Faktura!D2:D11,A12,Faktura!P2:P11)</f>
        <v/>
      </c>
      <c r="D12" s="27">
        <f>SUMIF(Faktura!D2:D11,A12,Faktura!Q2:Q11)</f>
        <v/>
      </c>
      <c r="E12" s="4" t="inlineStr">
        <is>
          <t>—</t>
        </is>
      </c>
    </row>
    <row r="13">
      <c r="A13" s="7" t="inlineStr">
        <is>
          <t>Lars Nilsson</t>
        </is>
      </c>
      <c r="B13" s="26">
        <f>SUMIF(Faktura!D2:D11,A13,Faktura!O2:O11)</f>
        <v/>
      </c>
      <c r="C13" s="26">
        <f>SUMIF(Faktura!D2:D11,A13,Faktura!P2:P11)</f>
        <v/>
      </c>
      <c r="D13" s="26">
        <f>SUMIF(Faktura!D2:D11,A13,Faktura!Q2:Q11)</f>
        <v/>
      </c>
      <c r="E13" s="2" t="inlineStr">
        <is>
          <t>—</t>
        </is>
      </c>
    </row>
    <row r="14">
      <c r="A14" s="14" t="inlineStr">
        <is>
          <t>Maria Karlsson</t>
        </is>
      </c>
      <c r="B14" s="27">
        <f>SUMIF(Faktura!D2:D11,A14,Faktura!O2:O11)</f>
        <v/>
      </c>
      <c r="C14" s="27">
        <f>SUMIF(Faktura!D2:D11,A14,Faktura!P2:P11)</f>
        <v/>
      </c>
      <c r="D14" s="27">
        <f>SUMIF(Faktura!D2:D11,A14,Faktura!Q2:Q11)</f>
        <v/>
      </c>
      <c r="E14" s="4" t="inlineStr">
        <is>
          <t>—</t>
        </is>
      </c>
    </row>
    <row r="15">
      <c r="A15" s="7" t="inlineStr">
        <is>
          <t>Johan Lindberg</t>
        </is>
      </c>
      <c r="B15" s="26">
        <f>SUMIF(Faktura!D2:D11,A15,Faktura!O2:O11)</f>
        <v/>
      </c>
      <c r="C15" s="26">
        <f>SUMIF(Faktura!D2:D11,A15,Faktura!P2:P11)</f>
        <v/>
      </c>
      <c r="D15" s="26">
        <f>SUMIF(Faktura!D2:D11,A15,Faktura!Q2:Q11)</f>
        <v/>
      </c>
      <c r="E15" s="2" t="inlineStr">
        <is>
          <t>—</t>
        </is>
      </c>
    </row>
    <row r="16">
      <c r="A16" s="14" t="inlineStr">
        <is>
          <t>Emma Berg</t>
        </is>
      </c>
      <c r="B16" s="27">
        <f>SUMIF(Faktura!D2:D11,A16,Faktura!O2:O11)</f>
        <v/>
      </c>
      <c r="C16" s="27">
        <f>SUMIF(Faktura!D2:D11,A16,Faktura!P2:P11)</f>
        <v/>
      </c>
      <c r="D16" s="27">
        <f>SUMIF(Faktura!D2:D11,A16,Faktura!Q2:Q11)</f>
        <v/>
      </c>
      <c r="E16" s="4" t="inlineStr">
        <is>
          <t>—</t>
        </is>
      </c>
    </row>
    <row r="17">
      <c r="A17" s="7" t="inlineStr">
        <is>
          <t>Karin Holm</t>
        </is>
      </c>
      <c r="B17" s="26">
        <f>SUMIF(Faktura!D2:D11,A17,Faktura!O2:O11)</f>
        <v/>
      </c>
      <c r="C17" s="26">
        <f>SUMIF(Faktura!D2:D11,A17,Faktura!P2:P11)</f>
        <v/>
      </c>
      <c r="D17" s="26">
        <f>SUMIF(Faktura!D2:D11,A17,Faktura!Q2:Q11)</f>
        <v/>
      </c>
      <c r="E17" s="2" t="inlineStr">
        <is>
          <t>—</t>
        </is>
      </c>
    </row>
    <row r="18">
      <c r="A18" s="14" t="inlineStr">
        <is>
          <t>Oskar Ek</t>
        </is>
      </c>
      <c r="B18" s="27">
        <f>SUMIF(Faktura!D2:D11,A18,Faktura!O2:O11)</f>
        <v/>
      </c>
      <c r="C18" s="27">
        <f>SUMIF(Faktura!D2:D11,A18,Faktura!P2:P11)</f>
        <v/>
      </c>
      <c r="D18" s="27">
        <f>SUMIF(Faktura!D2:D11,A18,Faktura!Q2:Q11)</f>
        <v/>
      </c>
      <c r="E18" s="4" t="inlineStr">
        <is>
          <t>—</t>
        </is>
      </c>
    </row>
    <row r="21">
      <c r="A21" s="28" t="inlineStr">
        <is>
          <t>Månadsöversikt</t>
        </is>
      </c>
    </row>
    <row r="22">
      <c r="A22" s="1" t="inlineStr">
        <is>
          <t>Månad</t>
        </is>
      </c>
      <c r="B22" s="1" t="inlineStr">
        <is>
          <t>Totalt fakturerat</t>
        </is>
      </c>
      <c r="C22" s="1" t="inlineStr">
        <is>
          <t>Antal fakturor</t>
        </is>
      </c>
    </row>
    <row r="23">
      <c r="A23" s="2" t="inlineStr">
        <is>
          <t>Jan 2026</t>
        </is>
      </c>
      <c r="B23" s="26" t="n">
        <v>33000</v>
      </c>
      <c r="C23" s="2" t="n">
        <v>2</v>
      </c>
    </row>
    <row r="24">
      <c r="A24" s="4" t="inlineStr">
        <is>
          <t>Feb 2026</t>
        </is>
      </c>
      <c r="B24" s="27" t="n">
        <v>20000</v>
      </c>
      <c r="C24" s="4" t="n">
        <v>2</v>
      </c>
    </row>
    <row r="25">
      <c r="A25" s="2" t="inlineStr">
        <is>
          <t>Mar 2026</t>
        </is>
      </c>
      <c r="B25" s="26" t="n">
        <v>47250</v>
      </c>
      <c r="C25" s="2" t="n">
        <v>2</v>
      </c>
    </row>
    <row r="26">
      <c r="A26" s="4" t="inlineStr">
        <is>
          <t>Apr 2026</t>
        </is>
      </c>
      <c r="B26" s="27" t="n">
        <v>11437.5</v>
      </c>
      <c r="C26" s="4" t="n">
        <v>2</v>
      </c>
    </row>
    <row r="27">
      <c r="A27" s="2" t="inlineStr">
        <is>
          <t>Maj 2026</t>
        </is>
      </c>
      <c r="B27" s="26" t="n">
        <v>14250</v>
      </c>
      <c r="C27" s="2" t="n">
        <v>1</v>
      </c>
    </row>
    <row r="28">
      <c r="A28" s="4" t="inlineStr">
        <is>
          <t>Jun 2026</t>
        </is>
      </c>
      <c r="B28" s="27" t="n">
        <v>9375</v>
      </c>
      <c r="C28" s="4" t="n">
        <v>1</v>
      </c>
    </row>
    <row r="31">
      <c r="A31" s="29" t="inlineStr">
        <is>
          <t>Betalstatus</t>
        </is>
      </c>
      <c r="B31" s="29" t="inlineStr">
        <is>
          <t>Antal</t>
        </is>
      </c>
    </row>
    <row r="32">
      <c r="A32" s="30" t="inlineStr">
        <is>
          <t>Betald</t>
        </is>
      </c>
      <c r="B32" s="30">
        <f>COUNTIF(Faktura!R2:R11,A32)</f>
        <v/>
      </c>
    </row>
    <row r="33">
      <c r="A33" s="30" t="inlineStr">
        <is>
          <t>Öppen</t>
        </is>
      </c>
      <c r="B33" s="30">
        <f>COUNTIF(Faktura!R2:R11,A33)</f>
        <v/>
      </c>
    </row>
    <row r="34">
      <c r="A34" s="30" t="inlineStr">
        <is>
          <t>Försenad</t>
        </is>
      </c>
      <c r="B34" s="30">
        <f>COUNTIF(Faktura!R2:R11,A34)</f>
        <v/>
      </c>
    </row>
  </sheetData>
  <mergeCells count="1">
    <mergeCell ref="A1:E1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37"/>
  <sheetViews>
    <sheetView workbookViewId="0">
      <selection activeCell="A1" sqref="A1"/>
    </sheetView>
  </sheetViews>
  <sheetFormatPr baseColWidth="8" defaultRowHeight="15"/>
  <cols>
    <col width="6" customWidth="1" min="1" max="1"/>
    <col width="70" customWidth="1" min="2" max="2"/>
  </cols>
  <sheetData>
    <row r="1" ht="28" customHeight="1">
      <c r="A1" s="20" t="inlineStr">
        <is>
          <t>INSTRUKTIONER – Fakturamall för Sverige</t>
        </is>
      </c>
    </row>
    <row r="2" ht="18" customHeight="1">
      <c r="A2" s="31" t="inlineStr"/>
      <c r="B2" s="32" t="inlineStr"/>
    </row>
    <row r="3" ht="18" customHeight="1">
      <c r="A3" s="33" t="inlineStr">
        <is>
          <t>1.</t>
        </is>
      </c>
      <c r="B3" s="34" t="inlineStr">
        <is>
          <t>FAKTURA-BLADET</t>
        </is>
      </c>
    </row>
    <row r="4" ht="18" customHeight="1">
      <c r="A4" s="35" t="inlineStr"/>
      <c r="B4" s="36" t="inlineStr">
        <is>
          <t>Fyll i fakturanummer, fakturadatum och förfallodatum i kolumnerna A-C.</t>
        </is>
      </c>
    </row>
    <row r="5" ht="18" customHeight="1">
      <c r="A5" s="37" t="inlineStr"/>
      <c r="B5" s="38" t="inlineStr">
        <is>
          <t>Välj kundnamn i kolumn D – organisationsnummer och momsreg.nr hämtas automatiskt via VLOOKUP från Kundregistret.</t>
        </is>
      </c>
    </row>
    <row r="6" ht="18" customHeight="1">
      <c r="A6" s="35" t="inlineStr"/>
      <c r="B6" s="36" t="inlineStr">
        <is>
          <t>Fyll i artikel/tjänst (kolumn H), beskrivning (I), antal (J), enhet (K) och á-pris (L).</t>
        </is>
      </c>
    </row>
    <row r="7" ht="18" customHeight="1">
      <c r="A7" s="37" t="inlineStr"/>
      <c r="B7" s="38" t="inlineStr">
        <is>
          <t>Ange rabatt i % i kolumn M (0 om ingen rabatt) och momssats i kolumn N (normalt 25%).</t>
        </is>
      </c>
    </row>
    <row r="8" ht="18" customHeight="1">
      <c r="A8" s="35" t="inlineStr"/>
      <c r="B8" s="36" t="inlineStr">
        <is>
          <t>Radsumma exkl. moms (O), Momsbelopp (P) och Radsumma inkl. moms (Q) beräknas automatiskt.</t>
        </is>
      </c>
    </row>
    <row r="9" ht="18" customHeight="1">
      <c r="A9" s="37" t="inlineStr"/>
      <c r="B9" s="38" t="inlineStr">
        <is>
          <t>Markera Betalstatus i kolumn R (Betald/Öppen/Försenad) via rullistan.</t>
        </is>
      </c>
    </row>
    <row r="10" ht="18" customHeight="1">
      <c r="A10" s="35" t="inlineStr"/>
      <c r="B10" s="36" t="inlineStr">
        <is>
          <t>Fyll i Betaldatum (S) när betalning inkommit. Statusindikatorn (T) uppdateras automatiskt.</t>
        </is>
      </c>
    </row>
    <row r="11" ht="18" customHeight="1">
      <c r="A11" s="31" t="inlineStr"/>
      <c r="B11" s="32" t="inlineStr"/>
    </row>
    <row r="12" ht="18" customHeight="1">
      <c r="A12" s="33" t="inlineStr">
        <is>
          <t>2.</t>
        </is>
      </c>
      <c r="B12" s="34" t="inlineStr">
        <is>
          <t>KUNDREGISTRET</t>
        </is>
      </c>
    </row>
    <row r="13" ht="18" customHeight="1">
      <c r="A13" s="37" t="inlineStr"/>
      <c r="B13" s="38" t="inlineStr">
        <is>
          <t>Lägg till kunder med fullständiga uppgifter: Kund-ID, Kundnamn, Organisationsnummer, Momsreg.nr, Adress, m.m.</t>
        </is>
      </c>
    </row>
    <row r="14" ht="18" customHeight="1">
      <c r="A14" s="35" t="inlineStr"/>
      <c r="B14" s="36" t="inlineStr">
        <is>
          <t>Kundregistret används av VLOOKUP i Faktura-bladet för att hämta kunddata automatiskt.</t>
        </is>
      </c>
    </row>
    <row r="15" ht="18" customHeight="1">
      <c r="A15" s="37" t="inlineStr"/>
      <c r="B15" s="38" t="inlineStr">
        <is>
          <t>GDPR-påminnelse: Behandla personuppgifter enligt GDPR. Spara ej känslig information i Excel om möjligt.</t>
        </is>
      </c>
    </row>
    <row r="16" ht="18" customHeight="1">
      <c r="A16" s="31" t="inlineStr"/>
      <c r="B16" s="32" t="inlineStr"/>
    </row>
    <row r="17" ht="18" customHeight="1">
      <c r="A17" s="33" t="inlineStr">
        <is>
          <t>3.</t>
        </is>
      </c>
      <c r="B17" s="34" t="inlineStr">
        <is>
          <t>SAMMANFATTNINGEN</t>
        </is>
      </c>
    </row>
    <row r="18" ht="18" customHeight="1">
      <c r="A18" s="35" t="inlineStr"/>
      <c r="B18" s="36" t="inlineStr">
        <is>
          <t>Visar automatiska KPI:er: totalt fakturerat, total moms, totalt att betala, antal fakturor per status.</t>
        </is>
      </c>
    </row>
    <row r="19" ht="18" customHeight="1">
      <c r="A19" s="37" t="inlineStr"/>
      <c r="B19" s="38" t="inlineStr">
        <is>
          <t>Diagrammen uppdateras automatiskt när fakturadata ändras.</t>
        </is>
      </c>
    </row>
    <row r="20" ht="18" customHeight="1">
      <c r="A20" s="35" t="inlineStr"/>
      <c r="B20" s="36" t="inlineStr">
        <is>
          <t>Använd sammanfattningen för att följa upp utestående betalningar och försenade fakturor.</t>
        </is>
      </c>
    </row>
    <row r="21" ht="18" customHeight="1">
      <c r="A21" s="31" t="inlineStr"/>
      <c r="B21" s="32" t="inlineStr"/>
    </row>
    <row r="22" ht="18" customHeight="1">
      <c r="A22" s="33" t="inlineStr">
        <is>
          <t>4.</t>
        </is>
      </c>
      <c r="B22" s="34" t="inlineStr">
        <is>
          <t>SVENSKA MOMSREGLER</t>
        </is>
      </c>
    </row>
    <row r="23" ht="18" customHeight="1">
      <c r="A23" s="37" t="inlineStr"/>
      <c r="B23" s="38" t="inlineStr">
        <is>
          <t>Normal momssats: 25% – gäller de flesta varor och tjänster.</t>
        </is>
      </c>
    </row>
    <row r="24" ht="18" customHeight="1">
      <c r="A24" s="35" t="inlineStr"/>
      <c r="B24" s="36" t="inlineStr">
        <is>
          <t>Reducerad momssats: 12% – gäller bl.a. livsmedel och hotell.</t>
        </is>
      </c>
    </row>
    <row r="25" ht="18" customHeight="1">
      <c r="A25" s="37" t="inlineStr"/>
      <c r="B25" s="38" t="inlineStr">
        <is>
          <t>Reducerad momssats: 6% – gäller bl.a. böcker, tidningar och persontransport.</t>
        </is>
      </c>
    </row>
    <row r="26" ht="18" customHeight="1">
      <c r="A26" s="35" t="inlineStr"/>
      <c r="B26" s="36" t="inlineStr">
        <is>
          <t>Ange rätt momssats per rad i kolumn N i Faktura-bladet.</t>
        </is>
      </c>
    </row>
    <row r="27" ht="18" customHeight="1">
      <c r="A27" s="31" t="inlineStr"/>
      <c r="B27" s="32" t="inlineStr"/>
    </row>
    <row r="28" ht="18" customHeight="1">
      <c r="A28" s="33" t="inlineStr">
        <is>
          <t>5.</t>
        </is>
      </c>
      <c r="B28" s="34" t="inlineStr">
        <is>
          <t>BETALNINGSUPPGIFTER</t>
        </is>
      </c>
    </row>
    <row r="29" ht="18" customHeight="1">
      <c r="A29" s="37" t="inlineStr"/>
      <c r="B29" s="38" t="inlineStr">
        <is>
          <t>Kom ihåg att ange bankgiro- eller plusgironummer på fakturan.</t>
        </is>
      </c>
    </row>
    <row r="30" ht="18" customHeight="1">
      <c r="A30" s="35" t="inlineStr"/>
      <c r="B30" s="36" t="inlineStr">
        <is>
          <t>Organisationsnummer är obligatoriskt på B2B-fakturor i Sverige.</t>
        </is>
      </c>
    </row>
    <row r="31" ht="18" customHeight="1">
      <c r="A31" s="37" t="inlineStr"/>
      <c r="B31" s="38" t="inlineStr">
        <is>
          <t>Momsregistreringsnummer (SE + orgnr + 01) anges för momspliktiga transaktioner.</t>
        </is>
      </c>
    </row>
    <row r="32" ht="18" customHeight="1">
      <c r="A32" s="35" t="inlineStr"/>
      <c r="B32" s="36" t="inlineStr">
        <is>
          <t>Betalningsvillkor: normalt 30 dagar netto enligt svensk praxis.</t>
        </is>
      </c>
    </row>
    <row r="33" ht="18" customHeight="1">
      <c r="A33" s="31" t="inlineStr"/>
      <c r="B33" s="32" t="inlineStr"/>
    </row>
    <row r="34" ht="18" customHeight="1">
      <c r="A34" s="33" t="inlineStr">
        <is>
          <t>6.</t>
        </is>
      </c>
      <c r="B34" s="34" t="inlineStr">
        <is>
          <t>TIPS</t>
        </is>
      </c>
    </row>
    <row r="35" ht="18" customHeight="1">
      <c r="A35" s="37" t="inlineStr"/>
      <c r="B35" s="38" t="inlineStr">
        <is>
          <t>Gula celler = inmatningsceller. Grå/beräknade celler ska ej ändras manuellt.</t>
        </is>
      </c>
    </row>
    <row r="36" ht="18" customHeight="1">
      <c r="A36" s="35" t="inlineStr"/>
      <c r="B36" s="36" t="inlineStr">
        <is>
          <t>Spara en kopia per faktura eller använd ett versionshanteringssystem.</t>
        </is>
      </c>
    </row>
    <row r="37" ht="18" customHeight="1">
      <c r="A37" s="37" t="inlineStr"/>
      <c r="B37" s="38" t="inlineStr">
        <is>
          <t>Kontrollera alltid att summorna stämmer före utskick.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2026-06-01T14:27:28Z</dcterms:created>
  <dcterms:modified xmlns:dcterms="http://purl.org/dc/terms/" xmlns:xsi="http://www.w3.org/2001/XMLSchema-instance" xsi:type="dcterms:W3CDTF">2026-06-01T14:27:28Z</dcterms:modified>
</cp:coreProperties>
</file>